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PoS" sheetId="1" r:id="rId1"/>
    <sheet name="Hoja1" sheetId="2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2" l="1"/>
  <c r="H50" i="2" s="1"/>
  <c r="A50" i="2"/>
  <c r="G49" i="2"/>
  <c r="H49" i="2" s="1"/>
  <c r="A49" i="2"/>
  <c r="A48" i="2"/>
  <c r="A47" i="2"/>
  <c r="A46" i="2"/>
  <c r="A45" i="2"/>
  <c r="A44" i="2"/>
  <c r="A43" i="2"/>
  <c r="A42" i="2"/>
  <c r="A41" i="2"/>
  <c r="G40" i="2"/>
  <c r="H40" i="2" s="1"/>
  <c r="A40" i="2"/>
  <c r="G39" i="2"/>
  <c r="H39" i="2" s="1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E28" i="1" s="1"/>
  <c r="A6" i="2"/>
  <c r="A5" i="2"/>
  <c r="A4" i="2"/>
  <c r="A3" i="2"/>
  <c r="E27" i="1" s="1"/>
  <c r="A2" i="2"/>
  <c r="B31" i="1"/>
  <c r="A29" i="1"/>
  <c r="A28" i="1"/>
  <c r="D27" i="1"/>
  <c r="A27" i="1"/>
  <c r="A26" i="1"/>
  <c r="A25" i="1"/>
  <c r="D24" i="1"/>
  <c r="A24" i="1"/>
  <c r="A23" i="1"/>
  <c r="A22" i="1"/>
  <c r="A21" i="1"/>
  <c r="D20" i="1"/>
  <c r="A20" i="1"/>
  <c r="A19" i="1"/>
  <c r="E11" i="1"/>
  <c r="K12" i="1" s="1"/>
  <c r="H19" i="1" l="1"/>
  <c r="H23" i="1"/>
  <c r="D19" i="1"/>
  <c r="D23" i="1"/>
  <c r="H29" i="1"/>
  <c r="E19" i="1"/>
  <c r="D22" i="1"/>
  <c r="E23" i="1"/>
  <c r="E26" i="1"/>
  <c r="H28" i="1"/>
  <c r="H20" i="1"/>
  <c r="E22" i="1"/>
  <c r="H24" i="1"/>
  <c r="H27" i="1"/>
  <c r="D28" i="1"/>
  <c r="G45" i="2"/>
  <c r="H45" i="2" s="1"/>
  <c r="G41" i="2"/>
  <c r="H41" i="2" s="1"/>
  <c r="G37" i="2"/>
  <c r="H37" i="2" s="1"/>
  <c r="G33" i="2"/>
  <c r="H33" i="2" s="1"/>
  <c r="G29" i="2"/>
  <c r="H29" i="2" s="1"/>
  <c r="G25" i="2"/>
  <c r="H25" i="2" s="1"/>
  <c r="G21" i="2"/>
  <c r="H21" i="2" s="1"/>
  <c r="G17" i="2"/>
  <c r="H17" i="2" s="1"/>
  <c r="G13" i="2"/>
  <c r="H13" i="2" s="1"/>
  <c r="G9" i="2"/>
  <c r="H9" i="2" s="1"/>
  <c r="F26" i="1" s="1"/>
  <c r="G5" i="2"/>
  <c r="H5" i="2" s="1"/>
  <c r="F22" i="1" s="1"/>
  <c r="G46" i="2"/>
  <c r="H46" i="2" s="1"/>
  <c r="G42" i="2"/>
  <c r="H42" i="2" s="1"/>
  <c r="G38" i="2"/>
  <c r="H38" i="2" s="1"/>
  <c r="G34" i="2"/>
  <c r="H34" i="2" s="1"/>
  <c r="G30" i="2"/>
  <c r="H30" i="2" s="1"/>
  <c r="G26" i="2"/>
  <c r="H26" i="2" s="1"/>
  <c r="G22" i="2"/>
  <c r="H22" i="2" s="1"/>
  <c r="G18" i="2"/>
  <c r="H18" i="2" s="1"/>
  <c r="G14" i="2"/>
  <c r="H14" i="2" s="1"/>
  <c r="G10" i="2"/>
  <c r="H10" i="2" s="1"/>
  <c r="F27" i="1" s="1"/>
  <c r="G6" i="2"/>
  <c r="H6" i="2" s="1"/>
  <c r="F23" i="1" s="1"/>
  <c r="G2" i="2"/>
  <c r="H2" i="2" s="1"/>
  <c r="F19" i="1" s="1"/>
  <c r="G47" i="2"/>
  <c r="H47" i="2" s="1"/>
  <c r="G43" i="2"/>
  <c r="H43" i="2" s="1"/>
  <c r="G35" i="2"/>
  <c r="H35" i="2" s="1"/>
  <c r="G31" i="2"/>
  <c r="H31" i="2" s="1"/>
  <c r="G27" i="2"/>
  <c r="H27" i="2" s="1"/>
  <c r="G23" i="2"/>
  <c r="H23" i="2" s="1"/>
  <c r="G19" i="2"/>
  <c r="H19" i="2" s="1"/>
  <c r="G15" i="2"/>
  <c r="H15" i="2" s="1"/>
  <c r="G11" i="2"/>
  <c r="H11" i="2" s="1"/>
  <c r="F28" i="1" s="1"/>
  <c r="G7" i="2"/>
  <c r="H7" i="2" s="1"/>
  <c r="G3" i="2"/>
  <c r="H3" i="2" s="1"/>
  <c r="F20" i="1" s="1"/>
  <c r="G48" i="2"/>
  <c r="H48" i="2" s="1"/>
  <c r="G44" i="2"/>
  <c r="H44" i="2" s="1"/>
  <c r="G36" i="2"/>
  <c r="H36" i="2" s="1"/>
  <c r="G32" i="2"/>
  <c r="H32" i="2" s="1"/>
  <c r="G28" i="2"/>
  <c r="H28" i="2" s="1"/>
  <c r="G24" i="2"/>
  <c r="H24" i="2" s="1"/>
  <c r="G20" i="2"/>
  <c r="H20" i="2" s="1"/>
  <c r="G16" i="2"/>
  <c r="H16" i="2" s="1"/>
  <c r="G12" i="2"/>
  <c r="H12" i="2" s="1"/>
  <c r="F29" i="1" s="1"/>
  <c r="G8" i="2"/>
  <c r="H8" i="2" s="1"/>
  <c r="F25" i="1" s="1"/>
  <c r="G4" i="2"/>
  <c r="H4" i="2" s="1"/>
  <c r="F21" i="1" s="1"/>
  <c r="H21" i="1"/>
  <c r="H25" i="1"/>
  <c r="E24" i="1"/>
  <c r="D25" i="1"/>
  <c r="H26" i="1"/>
  <c r="E20" i="1"/>
  <c r="D21" i="1"/>
  <c r="H22" i="1"/>
  <c r="D29" i="1"/>
  <c r="E21" i="1"/>
  <c r="F24" i="1"/>
  <c r="E25" i="1"/>
  <c r="D26" i="1"/>
  <c r="E29" i="1"/>
</calcChain>
</file>

<file path=xl/sharedStrings.xml><?xml version="1.0" encoding="utf-8"?>
<sst xmlns="http://schemas.openxmlformats.org/spreadsheetml/2006/main" count="89" uniqueCount="25">
  <si>
    <t>TÍTULO</t>
  </si>
  <si>
    <t>PRESUPUESTO</t>
  </si>
  <si>
    <t>ENTRADA INICIAL</t>
  </si>
  <si>
    <t>IMPORTE FINANCIADO</t>
  </si>
  <si>
    <t>TIPO DE FINANCIACIÓN</t>
  </si>
  <si>
    <t>P. Personal</t>
  </si>
  <si>
    <t>Tipo préstamo</t>
  </si>
  <si>
    <t>Plazo (Meses)</t>
  </si>
  <si>
    <t>TIN</t>
  </si>
  <si>
    <t>C.Apertura</t>
  </si>
  <si>
    <t>Cuota Mes</t>
  </si>
  <si>
    <t>Subvención Prescriptor</t>
  </si>
  <si>
    <t>Plazo</t>
  </si>
  <si>
    <t>TAE 0%</t>
  </si>
  <si>
    <t>Subv. Mixto</t>
  </si>
  <si>
    <t>Subv. C.Aper 1%</t>
  </si>
  <si>
    <t>Subv. C.Aper 1,5%</t>
  </si>
  <si>
    <t>Comisión Apertura 1% incluída en la cuota mensual</t>
  </si>
  <si>
    <t>Código</t>
  </si>
  <si>
    <t>Tin</t>
  </si>
  <si>
    <t>Subvención</t>
  </si>
  <si>
    <t>Importe financiado</t>
  </si>
  <si>
    <t>Cuota</t>
  </si>
  <si>
    <t>Subv. mixto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</si>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</sst>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8" formatCode="#,##0.00\ &quot;€&quot;;[Red]\-#,##0.00\ &quot;€&quot;"/>
    <numFmt numFmtId="164" formatCode="#,##0.00\ &quot;€&quot;"/>
  </numFmts>
  <fonts count="13" x14ac:knownFonts="1">
    <font>
      <sz val="10"/>
      <color rgb="FF000000"/>
      <name val="Arial"/>
    </font>
    <font>
      <sz val="10"/>
      <name val="Arial"/>
    </font>
    <font>
      <b/>
      <sz val="16"/>
      <color rgb="FFFFFFFF"/>
      <name val="Arial"/>
    </font>
    <font>
      <sz val="10"/>
      <name val="Arial"/>
    </font>
    <font>
      <b/>
      <sz val="13"/>
      <name val="Arial"/>
    </font>
    <font>
      <b/>
      <sz val="16"/>
      <name val="Calibri"/>
    </font>
    <font>
      <b/>
      <sz val="16"/>
      <color rgb="FFFFFFFF"/>
      <name val="Calibri"/>
    </font>
    <font>
      <b/>
      <sz val="16"/>
      <color rgb="FF000000"/>
      <name val="Calibri"/>
    </font>
    <font>
      <b/>
      <sz val="12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10" fontId="9" fillId="0" borderId="9" xfId="0" applyNumberFormat="1" applyFont="1" applyBorder="1" applyAlignment="1">
      <alignment horizontal="center" vertical="center"/>
    </xf>
    <xf numFmtId="7" fontId="10" fillId="0" borderId="9" xfId="0" applyNumberFormat="1" applyFont="1" applyBorder="1" applyAlignment="1">
      <alignment horizontal="right" vertical="center"/>
    </xf>
    <xf numFmtId="17" fontId="11" fillId="0" borderId="0" xfId="0" quotePrefix="1" applyNumberFormat="1" applyFont="1" applyAlignment="1">
      <alignment horizontal="left"/>
    </xf>
    <xf numFmtId="10" fontId="1" fillId="0" borderId="0" xfId="0" applyNumberFormat="1" applyFont="1" applyAlignment="1">
      <alignment horizontal="right"/>
    </xf>
    <xf numFmtId="10" fontId="1" fillId="0" borderId="0" xfId="0" applyNumberFormat="1" applyFont="1"/>
    <xf numFmtId="4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7" fontId="10" fillId="0" borderId="9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164" fontId="7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/>
    <xf numFmtId="164" fontId="5" fillId="3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7" fontId="1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tabSelected="1" topLeftCell="B1" zoomScale="80" zoomScaleNormal="80" workbookViewId="0">
      <selection activeCell="O25" sqref="O25"/>
    </sheetView>
  </sheetViews>
  <sheetFormatPr baseColWidth="10" defaultColWidth="14.42578125" defaultRowHeight="15" customHeight="1" x14ac:dyDescent="0.2"/>
  <cols>
    <col min="1" max="1" width="9.85546875" hidden="1" customWidth="1"/>
    <col min="2" max="2" width="2.5703125" customWidth="1"/>
    <col min="3" max="6" width="18.7109375" customWidth="1"/>
    <col min="7" max="7" width="3" customWidth="1"/>
    <col min="8" max="9" width="15.7109375" customWidth="1"/>
    <col min="10" max="12" width="15.7109375" hidden="1" customWidth="1"/>
  </cols>
  <sheetData>
    <row r="1" spans="1:1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">
      <c r="A2" s="1"/>
      <c r="B2" s="22" t="s">
        <v>0</v>
      </c>
      <c r="C2" s="23"/>
      <c r="D2" s="23"/>
      <c r="E2" s="23"/>
      <c r="F2" s="18"/>
      <c r="G2" s="1"/>
      <c r="H2" s="1"/>
      <c r="I2" s="1"/>
      <c r="J2" s="1"/>
      <c r="K2" s="1"/>
      <c r="L2" s="1"/>
    </row>
    <row r="3" spans="1:12" ht="15.75" customHeight="1" x14ac:dyDescent="0.2">
      <c r="A3" s="1"/>
      <c r="B3" s="19"/>
      <c r="C3" s="24"/>
      <c r="D3" s="24"/>
      <c r="E3" s="24"/>
      <c r="F3" s="20"/>
      <c r="G3" s="1"/>
      <c r="H3" s="1"/>
      <c r="I3" s="1"/>
      <c r="J3" s="1"/>
      <c r="K3" s="1"/>
      <c r="L3" s="1"/>
    </row>
    <row r="4" spans="1:12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5" customHeight="1" x14ac:dyDescent="0.2">
      <c r="A5" s="1"/>
      <c r="B5" s="1"/>
      <c r="C5" s="15" t="s">
        <v>1</v>
      </c>
      <c r="D5" s="16"/>
      <c r="E5" s="25"/>
      <c r="F5" s="18"/>
      <c r="G5" s="1"/>
      <c r="H5" s="1"/>
      <c r="I5" s="1"/>
      <c r="J5" s="1"/>
      <c r="K5" s="1"/>
      <c r="L5" s="1"/>
    </row>
    <row r="6" spans="1:12" ht="13.5" customHeight="1" x14ac:dyDescent="0.2">
      <c r="A6" s="1"/>
      <c r="B6" s="1"/>
      <c r="C6" s="16"/>
      <c r="D6" s="16"/>
      <c r="E6" s="19"/>
      <c r="F6" s="20"/>
      <c r="G6" s="1"/>
      <c r="H6" s="1"/>
      <c r="I6" s="1"/>
      <c r="J6" s="1"/>
      <c r="K6" s="1"/>
      <c r="L6" s="1"/>
    </row>
    <row r="7" spans="1:12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3.5" customHeight="1" x14ac:dyDescent="0.2">
      <c r="A8" s="1"/>
      <c r="B8" s="1"/>
      <c r="C8" s="15" t="s">
        <v>2</v>
      </c>
      <c r="D8" s="16"/>
      <c r="E8" s="25">
        <v>0</v>
      </c>
      <c r="F8" s="18"/>
      <c r="G8" s="1"/>
      <c r="H8" s="1"/>
      <c r="I8" s="1"/>
      <c r="J8" s="1"/>
      <c r="K8" s="1"/>
      <c r="L8" s="1"/>
    </row>
    <row r="9" spans="1:12" ht="13.5" customHeight="1" x14ac:dyDescent="0.2">
      <c r="A9" s="1"/>
      <c r="B9" s="1"/>
      <c r="C9" s="16"/>
      <c r="D9" s="16"/>
      <c r="E9" s="19"/>
      <c r="F9" s="20"/>
      <c r="G9" s="1"/>
      <c r="H9" s="1"/>
      <c r="I9" s="1"/>
      <c r="J9" s="1"/>
      <c r="K9" s="1"/>
      <c r="L9" s="1"/>
    </row>
    <row r="10" spans="1:12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3.5" customHeight="1" x14ac:dyDescent="0.2">
      <c r="A11" s="1"/>
      <c r="B11" s="1"/>
      <c r="C11" s="15" t="s">
        <v>3</v>
      </c>
      <c r="D11" s="16"/>
      <c r="E11" s="26">
        <f>+E5-E8</f>
        <v>0</v>
      </c>
      <c r="F11" s="18"/>
      <c r="G11" s="1"/>
      <c r="H11" s="1"/>
      <c r="I11" s="1"/>
      <c r="J11" s="1"/>
      <c r="K11" s="1"/>
      <c r="L11" s="1"/>
    </row>
    <row r="12" spans="1:12" ht="13.5" customHeight="1" x14ac:dyDescent="0.2">
      <c r="A12" s="1"/>
      <c r="B12" s="1"/>
      <c r="C12" s="16"/>
      <c r="D12" s="16"/>
      <c r="E12" s="19"/>
      <c r="F12" s="20"/>
      <c r="G12" s="1"/>
      <c r="H12" s="1"/>
      <c r="I12" s="1"/>
      <c r="J12" s="1"/>
      <c r="K12" s="2">
        <f>+E11</f>
        <v>0</v>
      </c>
      <c r="L12" s="1"/>
    </row>
    <row r="13" spans="1:12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2.75" customHeight="1" x14ac:dyDescent="0.2">
      <c r="A14" s="1"/>
      <c r="B14" s="1"/>
      <c r="C14" s="15" t="s">
        <v>4</v>
      </c>
      <c r="D14" s="16"/>
      <c r="E14" s="17" t="s">
        <v>5</v>
      </c>
      <c r="F14" s="18"/>
      <c r="G14" s="1"/>
      <c r="H14" s="1"/>
      <c r="I14" s="1"/>
      <c r="J14" s="1"/>
      <c r="K14" s="1"/>
      <c r="L14" s="1"/>
    </row>
    <row r="15" spans="1:12" ht="12.75" customHeight="1" x14ac:dyDescent="0.2">
      <c r="A15" s="1"/>
      <c r="B15" s="1"/>
      <c r="C15" s="16"/>
      <c r="D15" s="16"/>
      <c r="E15" s="19"/>
      <c r="F15" s="20"/>
      <c r="G15" s="1"/>
      <c r="H15" s="1"/>
      <c r="I15" s="1"/>
      <c r="J15" s="1"/>
      <c r="K15" s="1"/>
      <c r="L15" s="1"/>
    </row>
    <row r="16" spans="1:12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3" t="s">
        <v>6</v>
      </c>
      <c r="L16" s="1"/>
    </row>
    <row r="17" spans="1:12" ht="6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3"/>
      <c r="L17" s="1"/>
    </row>
    <row r="18" spans="1:12" ht="39.75" customHeight="1" x14ac:dyDescent="0.2">
      <c r="A18" s="1"/>
      <c r="B18" s="21" t="s">
        <v>7</v>
      </c>
      <c r="C18" s="14"/>
      <c r="D18" s="4" t="s">
        <v>8</v>
      </c>
      <c r="E18" s="4" t="s">
        <v>9</v>
      </c>
      <c r="F18" s="4" t="s">
        <v>10</v>
      </c>
      <c r="G18" s="1"/>
      <c r="H18" s="4" t="s">
        <v>11</v>
      </c>
      <c r="I18" s="1"/>
      <c r="J18" s="1"/>
      <c r="K18" s="3" t="s">
        <v>5</v>
      </c>
      <c r="L18" s="3" t="s">
        <v>12</v>
      </c>
    </row>
    <row r="19" spans="1:12" ht="24.75" customHeight="1" x14ac:dyDescent="0.2">
      <c r="A19" s="1" t="str">
        <f t="shared" ref="A19:A29" si="0">+$E$14&amp;B19</f>
        <v>P. Personal12</v>
      </c>
      <c r="B19" s="13">
        <v>12</v>
      </c>
      <c r="C19" s="14"/>
      <c r="D19" s="5">
        <f>IFERROR(VLOOKUP($A19,Hoja1!$A$2:$H$50,4,FALSE),"N.A.")</f>
        <v>5.9499999999999997E-2</v>
      </c>
      <c r="E19" s="5">
        <f>IFERROR(VLOOKUP($A19,Hoja1!$A$2:$H$50,6,FALSE),"N.A.")</f>
        <v>0.01</v>
      </c>
      <c r="F19" s="12">
        <f>IFERROR(VLOOKUP($A19,Hoja1!$A$2:$H$50,8,FALSE),"N.A.")</f>
        <v>0</v>
      </c>
      <c r="G19" s="1"/>
      <c r="H19" s="6">
        <f>IFERROR(VLOOKUP($A19,Hoja1!$A$2:$H$50,5,FALSE)*$E$11,"N.A.")</f>
        <v>0</v>
      </c>
      <c r="I19" s="1"/>
      <c r="J19" s="1"/>
      <c r="K19" s="3" t="s">
        <v>13</v>
      </c>
      <c r="L19" s="3">
        <v>12</v>
      </c>
    </row>
    <row r="20" spans="1:12" ht="24.75" hidden="1" customHeight="1" x14ac:dyDescent="0.2">
      <c r="A20" s="1" t="str">
        <f t="shared" si="0"/>
        <v>P. Personal18</v>
      </c>
      <c r="B20" s="13">
        <v>18</v>
      </c>
      <c r="C20" s="14"/>
      <c r="D20" s="5">
        <f>IFERROR(VLOOKUP($A20,Hoja1!$A$2:$H$50,4,FALSE),"N.A.")</f>
        <v>5.9499999999999997E-2</v>
      </c>
      <c r="E20" s="5">
        <f>IFERROR(VLOOKUP($A20,Hoja1!$A$2:$H$50,6,FALSE),"N.A.")</f>
        <v>0.01</v>
      </c>
      <c r="F20" s="12">
        <f>IFERROR(VLOOKUP($A20,Hoja1!$A$2:$H$50,8,FALSE),"N.A.")</f>
        <v>0</v>
      </c>
      <c r="G20" s="1"/>
      <c r="H20" s="6">
        <f>IFERROR(VLOOKUP($A20,Hoja1!$A$2:$H$50,5,FALSE)*$E$11,"N.A.")</f>
        <v>0</v>
      </c>
      <c r="I20" s="1"/>
      <c r="J20" s="1"/>
      <c r="K20" s="1" t="s">
        <v>14</v>
      </c>
      <c r="L20" s="3">
        <v>18</v>
      </c>
    </row>
    <row r="21" spans="1:12" ht="24.75" customHeight="1" x14ac:dyDescent="0.2">
      <c r="A21" s="1" t="str">
        <f t="shared" si="0"/>
        <v>P. Personal24</v>
      </c>
      <c r="B21" s="13">
        <v>24</v>
      </c>
      <c r="C21" s="14"/>
      <c r="D21" s="5">
        <f>IFERROR(VLOOKUP($A21,Hoja1!$A$2:$H$50,4,FALSE),"N.A.")</f>
        <v>5.9499999999999997E-2</v>
      </c>
      <c r="E21" s="5">
        <f>IFERROR(VLOOKUP($A21,Hoja1!$A$2:$H$50,6,FALSE),"N.A.")</f>
        <v>0.01</v>
      </c>
      <c r="F21" s="12">
        <f>IFERROR(VLOOKUP($A21,Hoja1!$A$2:$H$50,8,FALSE),"N.A.")</f>
        <v>0</v>
      </c>
      <c r="G21" s="1"/>
      <c r="H21" s="6">
        <f>IFERROR(VLOOKUP($A21,Hoja1!$A$2:$H$50,5,FALSE)*$E$11,"N.A.")</f>
        <v>0</v>
      </c>
      <c r="I21" s="1"/>
      <c r="J21" s="1"/>
      <c r="K21" s="1" t="s">
        <v>15</v>
      </c>
      <c r="L21" s="3">
        <v>24</v>
      </c>
    </row>
    <row r="22" spans="1:12" ht="24.75" customHeight="1" x14ac:dyDescent="0.2">
      <c r="A22" s="1" t="str">
        <f t="shared" si="0"/>
        <v>P. Personal36</v>
      </c>
      <c r="B22" s="13">
        <v>36</v>
      </c>
      <c r="C22" s="14"/>
      <c r="D22" s="5">
        <f>IFERROR(VLOOKUP($A22,Hoja1!$A$2:$H$50,4,FALSE),"N.A.")</f>
        <v>5.9499999999999997E-2</v>
      </c>
      <c r="E22" s="5">
        <f>IFERROR(VLOOKUP($A22,Hoja1!$A$2:$H$50,6,FALSE),"N.A.")</f>
        <v>0.01</v>
      </c>
      <c r="F22" s="12">
        <f>IFERROR(VLOOKUP($A22,Hoja1!$A$2:$H$50,8,FALSE),"N.A.")</f>
        <v>0</v>
      </c>
      <c r="G22" s="1"/>
      <c r="H22" s="6">
        <f>IFERROR(VLOOKUP($A22,Hoja1!$A$2:$H$50,5,FALSE)*$E$11,"N.A.")</f>
        <v>0</v>
      </c>
      <c r="I22" s="1"/>
      <c r="J22" s="1"/>
      <c r="K22" s="1" t="s">
        <v>16</v>
      </c>
      <c r="L22" s="3">
        <v>36</v>
      </c>
    </row>
    <row r="23" spans="1:12" ht="24.75" customHeight="1" x14ac:dyDescent="0.2">
      <c r="A23" s="1" t="str">
        <f t="shared" si="0"/>
        <v>P. Personal48</v>
      </c>
      <c r="B23" s="13">
        <v>48</v>
      </c>
      <c r="C23" s="14"/>
      <c r="D23" s="5">
        <f>IFERROR(VLOOKUP($A23,Hoja1!$A$2:$H$50,4,FALSE),"N.A.")</f>
        <v>5.9499999999999997E-2</v>
      </c>
      <c r="E23" s="5">
        <f>IFERROR(VLOOKUP($A23,Hoja1!$A$2:$H$50,6,FALSE),"N.A.")</f>
        <v>0.01</v>
      </c>
      <c r="F23" s="12">
        <f>IFERROR(VLOOKUP($A23,Hoja1!$A$2:$H$50,8,FALSE),"N.A.")</f>
        <v>0</v>
      </c>
      <c r="G23" s="1"/>
      <c r="H23" s="6">
        <f>IFERROR(VLOOKUP($A23,Hoja1!$A$2:$H$50,5,FALSE)*$E$11,"N.A.")</f>
        <v>0</v>
      </c>
      <c r="I23" s="1"/>
      <c r="J23" s="1"/>
      <c r="K23" s="1"/>
      <c r="L23" s="3">
        <v>48</v>
      </c>
    </row>
    <row r="24" spans="1:12" ht="24.75" customHeight="1" x14ac:dyDescent="0.2">
      <c r="A24" s="1" t="str">
        <f t="shared" si="0"/>
        <v>P. Personal60</v>
      </c>
      <c r="B24" s="13">
        <v>60</v>
      </c>
      <c r="C24" s="14"/>
      <c r="D24" s="5">
        <f>IFERROR(VLOOKUP($A24,Hoja1!$A$2:$H$50,4,FALSE),"N.A.")</f>
        <v>5.9499999999999997E-2</v>
      </c>
      <c r="E24" s="5">
        <f>IFERROR(VLOOKUP($A24,Hoja1!$A$2:$H$50,6,FALSE),"N.A.")</f>
        <v>0.01</v>
      </c>
      <c r="F24" s="12">
        <f>IFERROR(VLOOKUP($A24,Hoja1!$A$2:$H$50,8,FALSE),"N.A.")</f>
        <v>0</v>
      </c>
      <c r="G24" s="1"/>
      <c r="H24" s="6">
        <f>IFERROR(VLOOKUP($A24,Hoja1!$A$2:$H$50,5,FALSE)*$E$11,"N.A.")</f>
        <v>0</v>
      </c>
      <c r="I24" s="1"/>
      <c r="J24" s="1"/>
      <c r="K24" s="3"/>
      <c r="L24" s="3">
        <v>60</v>
      </c>
    </row>
    <row r="25" spans="1:12" ht="24.75" customHeight="1" x14ac:dyDescent="0.2">
      <c r="A25" s="1" t="str">
        <f t="shared" si="0"/>
        <v>P. Personal72</v>
      </c>
      <c r="B25" s="13">
        <v>72</v>
      </c>
      <c r="C25" s="14"/>
      <c r="D25" s="5">
        <f>IFERROR(VLOOKUP($A25,Hoja1!$A$2:$H$50,4,FALSE),"N.A.")</f>
        <v>5.9499999999999997E-2</v>
      </c>
      <c r="E25" s="5">
        <f>IFERROR(VLOOKUP($A25,Hoja1!$A$2:$H$50,6,FALSE),"N.A.")</f>
        <v>0.01</v>
      </c>
      <c r="F25" s="12">
        <f>IFERROR(VLOOKUP($A25,Hoja1!$A$2:$H$50,8,FALSE),"N.A.")</f>
        <v>0</v>
      </c>
      <c r="G25" s="1"/>
      <c r="H25" s="6">
        <f>IFERROR(VLOOKUP($A25,Hoja1!$A$2:$H$50,5,FALSE)*$E$11,"N.A.")</f>
        <v>0</v>
      </c>
      <c r="I25" s="1"/>
      <c r="J25" s="1"/>
      <c r="K25" s="3"/>
      <c r="L25" s="3">
        <v>72</v>
      </c>
    </row>
    <row r="26" spans="1:12" ht="24.75" customHeight="1" x14ac:dyDescent="0.2">
      <c r="A26" s="1" t="str">
        <f t="shared" si="0"/>
        <v>P. Personal84</v>
      </c>
      <c r="B26" s="13">
        <v>84</v>
      </c>
      <c r="C26" s="14"/>
      <c r="D26" s="5">
        <f>IFERROR(VLOOKUP($A26,Hoja1!$A$2:$H$50,4,FALSE),"N.A.")</f>
        <v>6.25E-2</v>
      </c>
      <c r="E26" s="5">
        <f>IFERROR(VLOOKUP($A26,Hoja1!$A$2:$H$50,6,FALSE),"N.A.")</f>
        <v>0.01</v>
      </c>
      <c r="F26" s="12">
        <f>IFERROR(VLOOKUP($A26,Hoja1!$A$2:$H$50,8,FALSE),"N.A.")</f>
        <v>0</v>
      </c>
      <c r="G26" s="1"/>
      <c r="H26" s="6">
        <f>IFERROR(VLOOKUP($A26,Hoja1!$A$2:$H$50,5,FALSE)*$E$11,"N.A.")</f>
        <v>0</v>
      </c>
      <c r="I26" s="1"/>
      <c r="J26" s="1"/>
      <c r="K26" s="3"/>
      <c r="L26" s="3">
        <v>84</v>
      </c>
    </row>
    <row r="27" spans="1:12" ht="24.75" customHeight="1" x14ac:dyDescent="0.2">
      <c r="A27" s="1" t="str">
        <f t="shared" si="0"/>
        <v>P. Personal96</v>
      </c>
      <c r="B27" s="13">
        <v>96</v>
      </c>
      <c r="C27" s="14"/>
      <c r="D27" s="5">
        <f>IFERROR(VLOOKUP($A27,Hoja1!$A$2:$H$50,4,FALSE),"N.A.")</f>
        <v>6.25E-2</v>
      </c>
      <c r="E27" s="5">
        <f>IFERROR(VLOOKUP($A27,Hoja1!$A$2:$H$50,6,FALSE),"N.A.")</f>
        <v>0.01</v>
      </c>
      <c r="F27" s="12">
        <f>IFERROR(VLOOKUP($A27,Hoja1!$A$2:$H$50,8,FALSE),"N.A.")</f>
        <v>0</v>
      </c>
      <c r="G27" s="1"/>
      <c r="H27" s="6">
        <f>IFERROR(VLOOKUP($A27,Hoja1!$A$2:$H$50,5,FALSE)*$E$11,"N.A.")</f>
        <v>0</v>
      </c>
      <c r="I27" s="1"/>
      <c r="J27" s="1"/>
      <c r="K27" s="1"/>
      <c r="L27" s="3">
        <v>96</v>
      </c>
    </row>
    <row r="28" spans="1:12" ht="24.75" customHeight="1" x14ac:dyDescent="0.2">
      <c r="A28" s="1" t="str">
        <f t="shared" si="0"/>
        <v>P. Personal108</v>
      </c>
      <c r="B28" s="13">
        <v>108</v>
      </c>
      <c r="C28" s="14"/>
      <c r="D28" s="5">
        <f>IFERROR(VLOOKUP($A28,Hoja1!$A$2:$H$50,4,FALSE),"N.A.")</f>
        <v>6.5000000000000002E-2</v>
      </c>
      <c r="E28" s="5">
        <f>IFERROR(VLOOKUP($A28,Hoja1!$A$2:$H$50,6,FALSE),"N.A.")</f>
        <v>0.01</v>
      </c>
      <c r="F28" s="12">
        <f>IFERROR(VLOOKUP($A28,Hoja1!$A$2:$H$50,8,FALSE),"N.A.")</f>
        <v>0</v>
      </c>
      <c r="G28" s="1"/>
      <c r="H28" s="6">
        <f>IFERROR(VLOOKUP($A28,Hoja1!$A$2:$H$50,5,FALSE)*$E$11,"N.A.")</f>
        <v>0</v>
      </c>
      <c r="I28" s="1"/>
      <c r="J28" s="1"/>
      <c r="K28" s="1"/>
      <c r="L28" s="3"/>
    </row>
    <row r="29" spans="1:12" ht="24.75" customHeight="1" x14ac:dyDescent="0.2">
      <c r="A29" s="1" t="str">
        <f t="shared" si="0"/>
        <v>P. Personal120</v>
      </c>
      <c r="B29" s="13">
        <v>120</v>
      </c>
      <c r="C29" s="14"/>
      <c r="D29" s="5">
        <f>IFERROR(VLOOKUP($A29,Hoja1!$A$2:$H$50,4,FALSE),"N.A.")</f>
        <v>6.5000000000000002E-2</v>
      </c>
      <c r="E29" s="5">
        <f>IFERROR(VLOOKUP($A29,Hoja1!$A$2:$H$50,6,FALSE),"N.A.")</f>
        <v>0.01</v>
      </c>
      <c r="F29" s="12">
        <f>IFERROR(VLOOKUP($A29,Hoja1!$A$2:$H$50,8,FALSE),"N.A.")</f>
        <v>0</v>
      </c>
      <c r="G29" s="1"/>
      <c r="H29" s="6">
        <f>IFERROR(VLOOKUP($A29,Hoja1!$A$2:$H$50,5,FALSE)*$E$11,"N.A.")</f>
        <v>0</v>
      </c>
      <c r="I29" s="1"/>
      <c r="J29" s="1"/>
      <c r="K29" s="1"/>
      <c r="L29" s="3"/>
    </row>
    <row r="30" spans="1:12" ht="12.75" customHeight="1" x14ac:dyDescent="0.2">
      <c r="A30" s="1"/>
      <c r="B30" s="7">
        <v>44593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2.75" customHeight="1" x14ac:dyDescent="0.2">
      <c r="A31" s="1"/>
      <c r="B31" s="27" t="str">
        <f>+IF(OR($E$14=K18,$E$14=K21),"Comisión Apertura 1% incluída en la cuota mensual",(IF($E$14=K22,"Comisión Apertura 1,5% incluída en la cuota mensual","")))</f>
        <v>Comisión Apertura 1% incluída en la cuota mensual</v>
      </c>
      <c r="C31" s="16"/>
      <c r="D31" s="16"/>
      <c r="E31" s="16"/>
      <c r="F31" s="16"/>
      <c r="G31" s="1"/>
      <c r="H31" s="1"/>
      <c r="I31" s="1"/>
      <c r="J31" s="1"/>
      <c r="K31" s="1"/>
      <c r="L31" s="1"/>
    </row>
    <row r="32" spans="1:12" ht="12.75" customHeight="1" x14ac:dyDescent="0.2">
      <c r="A32" s="1"/>
      <c r="B32" s="16"/>
      <c r="C32" s="16"/>
      <c r="D32" s="16"/>
      <c r="E32" s="16"/>
      <c r="F32" s="16"/>
      <c r="G32" s="1"/>
      <c r="H32" s="1"/>
      <c r="I32" s="1"/>
      <c r="J32" s="3" t="s">
        <v>5</v>
      </c>
      <c r="K32" s="1" t="s">
        <v>17</v>
      </c>
      <c r="L32" s="1"/>
    </row>
    <row r="33" spans="1:12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mergeCells count="22">
    <mergeCell ref="B31:F32"/>
    <mergeCell ref="B26:C26"/>
    <mergeCell ref="B27:C27"/>
    <mergeCell ref="B28:C28"/>
    <mergeCell ref="B29:C29"/>
    <mergeCell ref="B2:F3"/>
    <mergeCell ref="E5:F6"/>
    <mergeCell ref="E8:F9"/>
    <mergeCell ref="E11:F12"/>
    <mergeCell ref="C11:D12"/>
    <mergeCell ref="C5:D6"/>
    <mergeCell ref="C8:D9"/>
    <mergeCell ref="B20:C20"/>
    <mergeCell ref="C14:D15"/>
    <mergeCell ref="E14:F15"/>
    <mergeCell ref="B18:C18"/>
    <mergeCell ref="B19:C19"/>
    <mergeCell ref="B22:C22"/>
    <mergeCell ref="B23:C23"/>
    <mergeCell ref="B24:C24"/>
    <mergeCell ref="B25:C25"/>
    <mergeCell ref="B21:C21"/>
  </mergeCells>
  <dataValidations count="1">
    <dataValidation type="list" allowBlank="1" showErrorMessage="1" sqref="E14">
      <formula1>$K$18:$K$22</formula1>
    </dataValidation>
  </dataValidations>
  <printOptions horizontalCentered="1"/>
  <pageMargins left="0.98425196850393704" right="0.98425196850393704" top="0.98425196850393704" bottom="0.98425196850393704" header="0" footer="0"/>
  <pageSetup paperSize="9" orientation="portrait"/>
  <headerFooter>
    <oddFooter>&amp;CConfidential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"/>
  <cols>
    <col min="1" max="1" width="15.7109375" customWidth="1"/>
    <col min="2" max="2" width="16.85546875" customWidth="1"/>
    <col min="3" max="3" width="5.7109375" customWidth="1"/>
    <col min="4" max="4" width="6.28515625" customWidth="1"/>
    <col min="5" max="5" width="10.42578125" customWidth="1"/>
    <col min="6" max="6" width="9.85546875" customWidth="1"/>
    <col min="7" max="7" width="16.140625" customWidth="1"/>
    <col min="8" max="8" width="9.7109375" customWidth="1"/>
    <col min="9" max="11" width="10.7109375" customWidth="1"/>
  </cols>
  <sheetData>
    <row r="1" spans="1:8" ht="12.75" customHeight="1" x14ac:dyDescent="0.2">
      <c r="A1" s="3" t="s">
        <v>18</v>
      </c>
      <c r="B1" s="3" t="s">
        <v>6</v>
      </c>
      <c r="C1" s="3" t="s">
        <v>12</v>
      </c>
      <c r="D1" s="3" t="s">
        <v>19</v>
      </c>
      <c r="E1" s="3" t="s">
        <v>20</v>
      </c>
      <c r="F1" s="3" t="s">
        <v>9</v>
      </c>
      <c r="G1" s="3" t="s">
        <v>21</v>
      </c>
      <c r="H1" s="3" t="s">
        <v>22</v>
      </c>
    </row>
    <row r="2" spans="1:8" ht="12.75" customHeight="1" x14ac:dyDescent="0.2">
      <c r="A2" s="1" t="str">
        <f t="shared" ref="A2:A50" si="0">+B2&amp;C2</f>
        <v>P. Personal12</v>
      </c>
      <c r="B2" s="1" t="s">
        <v>5</v>
      </c>
      <c r="C2" s="1">
        <v>12</v>
      </c>
      <c r="D2" s="8">
        <v>5.9499999999999997E-2</v>
      </c>
      <c r="E2" s="9">
        <v>0</v>
      </c>
      <c r="F2" s="9">
        <v>0.01</v>
      </c>
      <c r="G2" s="10">
        <f>+IF(F2="N.A.","N.A.",PoS!$K$12)</f>
        <v>0</v>
      </c>
      <c r="H2" s="11">
        <f t="shared" ref="H2:H50" si="1">IF(G2="N.A.","N.A.",PMT(D2/12,C2,-G2*(1+F2)))</f>
        <v>0</v>
      </c>
    </row>
    <row r="3" spans="1:8" ht="12.75" customHeight="1" x14ac:dyDescent="0.2">
      <c r="A3" s="1" t="str">
        <f t="shared" si="0"/>
        <v>P. Personal18</v>
      </c>
      <c r="B3" s="1" t="s">
        <v>5</v>
      </c>
      <c r="C3" s="1">
        <v>18</v>
      </c>
      <c r="D3" s="8">
        <v>5.9499999999999997E-2</v>
      </c>
      <c r="E3" s="9">
        <v>0</v>
      </c>
      <c r="F3" s="9">
        <v>0.01</v>
      </c>
      <c r="G3" s="10">
        <f>+IF(F3="N.A.","N.A.",PoS!$K$12)</f>
        <v>0</v>
      </c>
      <c r="H3" s="11">
        <f t="shared" si="1"/>
        <v>0</v>
      </c>
    </row>
    <row r="4" spans="1:8" ht="12.75" customHeight="1" x14ac:dyDescent="0.2">
      <c r="A4" s="1" t="str">
        <f t="shared" si="0"/>
        <v>P. Personal24</v>
      </c>
      <c r="B4" s="1" t="s">
        <v>5</v>
      </c>
      <c r="C4" s="1">
        <v>24</v>
      </c>
      <c r="D4" s="8">
        <v>5.9499999999999997E-2</v>
      </c>
      <c r="E4" s="9">
        <v>0</v>
      </c>
      <c r="F4" s="9">
        <v>0.01</v>
      </c>
      <c r="G4" s="10">
        <f>+IF(F4="N.A.","N.A.",PoS!$K$12)</f>
        <v>0</v>
      </c>
      <c r="H4" s="11">
        <f t="shared" si="1"/>
        <v>0</v>
      </c>
    </row>
    <row r="5" spans="1:8" ht="12.75" customHeight="1" x14ac:dyDescent="0.2">
      <c r="A5" s="1" t="str">
        <f t="shared" si="0"/>
        <v>P. Personal36</v>
      </c>
      <c r="B5" s="1" t="s">
        <v>5</v>
      </c>
      <c r="C5" s="1">
        <v>36</v>
      </c>
      <c r="D5" s="8">
        <v>5.9499999999999997E-2</v>
      </c>
      <c r="E5" s="9">
        <v>0</v>
      </c>
      <c r="F5" s="9">
        <v>0.01</v>
      </c>
      <c r="G5" s="10">
        <f>+IF(F5="N.A.","N.A.",PoS!$K$12)</f>
        <v>0</v>
      </c>
      <c r="H5" s="11">
        <f t="shared" si="1"/>
        <v>0</v>
      </c>
    </row>
    <row r="6" spans="1:8" ht="12.75" customHeight="1" x14ac:dyDescent="0.2">
      <c r="A6" s="1" t="str">
        <f t="shared" si="0"/>
        <v>P. Personal48</v>
      </c>
      <c r="B6" s="1" t="s">
        <v>5</v>
      </c>
      <c r="C6" s="1">
        <v>48</v>
      </c>
      <c r="D6" s="8">
        <v>5.9499999999999997E-2</v>
      </c>
      <c r="E6" s="9">
        <v>0</v>
      </c>
      <c r="F6" s="9">
        <v>0.01</v>
      </c>
      <c r="G6" s="10">
        <f>+IF(F6="N.A.","N.A.",PoS!$K$12)</f>
        <v>0</v>
      </c>
      <c r="H6" s="11">
        <f t="shared" si="1"/>
        <v>0</v>
      </c>
    </row>
    <row r="7" spans="1:8" ht="12.75" customHeight="1" x14ac:dyDescent="0.2">
      <c r="A7" s="1" t="str">
        <f t="shared" si="0"/>
        <v>P. Personal60</v>
      </c>
      <c r="B7" s="1" t="s">
        <v>5</v>
      </c>
      <c r="C7" s="1">
        <v>60</v>
      </c>
      <c r="D7" s="8">
        <v>5.9499999999999997E-2</v>
      </c>
      <c r="E7" s="9">
        <v>0</v>
      </c>
      <c r="F7" s="9">
        <v>0.01</v>
      </c>
      <c r="G7" s="10">
        <f>+IF(F7="N.A.","N.A.",PoS!$K$12)</f>
        <v>0</v>
      </c>
      <c r="H7" s="11">
        <f t="shared" si="1"/>
        <v>0</v>
      </c>
    </row>
    <row r="8" spans="1:8" ht="12.75" customHeight="1" x14ac:dyDescent="0.2">
      <c r="A8" s="1" t="str">
        <f t="shared" si="0"/>
        <v>P. Personal72</v>
      </c>
      <c r="B8" s="1" t="s">
        <v>5</v>
      </c>
      <c r="C8" s="1">
        <v>72</v>
      </c>
      <c r="D8" s="8">
        <v>5.9499999999999997E-2</v>
      </c>
      <c r="E8" s="9">
        <v>0</v>
      </c>
      <c r="F8" s="9">
        <v>0.01</v>
      </c>
      <c r="G8" s="10">
        <f>+IF(F8="N.A.","N.A.",PoS!$K$12)</f>
        <v>0</v>
      </c>
      <c r="H8" s="11">
        <f t="shared" si="1"/>
        <v>0</v>
      </c>
    </row>
    <row r="9" spans="1:8" ht="12.75" customHeight="1" x14ac:dyDescent="0.2">
      <c r="A9" s="1" t="str">
        <f t="shared" si="0"/>
        <v>P. Personal84</v>
      </c>
      <c r="B9" s="1" t="s">
        <v>5</v>
      </c>
      <c r="C9" s="1">
        <v>84</v>
      </c>
      <c r="D9" s="8">
        <v>6.25E-2</v>
      </c>
      <c r="E9" s="9">
        <v>0</v>
      </c>
      <c r="F9" s="9">
        <v>0.01</v>
      </c>
      <c r="G9" s="10">
        <f>+IF(F9="N.A.","N.A.",PoS!$K$12)</f>
        <v>0</v>
      </c>
      <c r="H9" s="11">
        <f t="shared" si="1"/>
        <v>0</v>
      </c>
    </row>
    <row r="10" spans="1:8" ht="12.75" customHeight="1" x14ac:dyDescent="0.2">
      <c r="A10" s="1" t="str">
        <f t="shared" si="0"/>
        <v>P. Personal96</v>
      </c>
      <c r="B10" s="1" t="s">
        <v>5</v>
      </c>
      <c r="C10" s="1">
        <v>96</v>
      </c>
      <c r="D10" s="8">
        <v>6.25E-2</v>
      </c>
      <c r="E10" s="9">
        <v>0</v>
      </c>
      <c r="F10" s="9">
        <v>0.01</v>
      </c>
      <c r="G10" s="10">
        <f>+IF(F10="N.A.","N.A.",PoS!$K$12)</f>
        <v>0</v>
      </c>
      <c r="H10" s="11">
        <f t="shared" si="1"/>
        <v>0</v>
      </c>
    </row>
    <row r="11" spans="1:8" ht="12.75" customHeight="1" x14ac:dyDescent="0.2">
      <c r="A11" s="1" t="str">
        <f t="shared" si="0"/>
        <v>P. Personal108</v>
      </c>
      <c r="B11" s="1" t="s">
        <v>5</v>
      </c>
      <c r="C11" s="1">
        <v>108</v>
      </c>
      <c r="D11" s="8">
        <v>6.5000000000000002E-2</v>
      </c>
      <c r="E11" s="9">
        <v>0</v>
      </c>
      <c r="F11" s="9">
        <v>0.01</v>
      </c>
      <c r="G11" s="10">
        <f>+IF(F11="N.A.","N.A.",PoS!$K$12)</f>
        <v>0</v>
      </c>
      <c r="H11" s="11">
        <f t="shared" si="1"/>
        <v>0</v>
      </c>
    </row>
    <row r="12" spans="1:8" ht="12.75" customHeight="1" x14ac:dyDescent="0.2">
      <c r="A12" s="1" t="str">
        <f t="shared" si="0"/>
        <v>P. Personal120</v>
      </c>
      <c r="B12" s="1" t="s">
        <v>5</v>
      </c>
      <c r="C12" s="1">
        <v>120</v>
      </c>
      <c r="D12" s="8">
        <v>6.5000000000000002E-2</v>
      </c>
      <c r="E12" s="9">
        <v>0</v>
      </c>
      <c r="F12" s="9">
        <v>0.01</v>
      </c>
      <c r="G12" s="10">
        <f>+IF(F12="N.A.","N.A.",PoS!$K$12)</f>
        <v>0</v>
      </c>
      <c r="H12" s="11">
        <f t="shared" si="1"/>
        <v>0</v>
      </c>
    </row>
    <row r="13" spans="1:8" ht="12.75" customHeight="1" x14ac:dyDescent="0.2">
      <c r="A13" s="1" t="str">
        <f t="shared" si="0"/>
        <v>TAE 0%12</v>
      </c>
      <c r="B13" s="1" t="s">
        <v>13</v>
      </c>
      <c r="C13" s="1">
        <v>12</v>
      </c>
      <c r="D13" s="8">
        <v>0</v>
      </c>
      <c r="E13" s="9">
        <v>4.1000000000000002E-2</v>
      </c>
      <c r="F13" s="9">
        <v>0</v>
      </c>
      <c r="G13" s="10">
        <f>+IF(F13="N.A.","N.A.",PoS!$K$12)</f>
        <v>0</v>
      </c>
      <c r="H13" s="11">
        <f t="shared" si="1"/>
        <v>0</v>
      </c>
    </row>
    <row r="14" spans="1:8" ht="12.75" customHeight="1" x14ac:dyDescent="0.2">
      <c r="A14" s="1" t="str">
        <f t="shared" si="0"/>
        <v>TAE 0%24</v>
      </c>
      <c r="B14" s="1" t="s">
        <v>13</v>
      </c>
      <c r="C14" s="1">
        <v>24</v>
      </c>
      <c r="D14" s="8">
        <v>0</v>
      </c>
      <c r="E14" s="9">
        <v>6.9000000000000006E-2</v>
      </c>
      <c r="F14" s="9">
        <v>0</v>
      </c>
      <c r="G14" s="10">
        <f>+IF(F14="N.A.","N.A.",PoS!$K$12)</f>
        <v>0</v>
      </c>
      <c r="H14" s="11">
        <f t="shared" si="1"/>
        <v>0</v>
      </c>
    </row>
    <row r="15" spans="1:8" ht="12.75" customHeight="1" x14ac:dyDescent="0.2">
      <c r="A15" s="1" t="str">
        <f t="shared" si="0"/>
        <v>TAE 0%36</v>
      </c>
      <c r="B15" s="1" t="s">
        <v>13</v>
      </c>
      <c r="C15" s="1">
        <v>36</v>
      </c>
      <c r="D15" s="8">
        <v>0</v>
      </c>
      <c r="E15" s="9">
        <v>9.5500000000000002E-2</v>
      </c>
      <c r="F15" s="9">
        <v>0</v>
      </c>
      <c r="G15" s="10">
        <f>+IF(F15="N.A.","N.A.",PoS!$K$12)</f>
        <v>0</v>
      </c>
      <c r="H15" s="11">
        <f t="shared" si="1"/>
        <v>0</v>
      </c>
    </row>
    <row r="16" spans="1:8" ht="12.75" customHeight="1" x14ac:dyDescent="0.2">
      <c r="A16" s="1" t="str">
        <f t="shared" si="0"/>
        <v>TAE 0%48</v>
      </c>
      <c r="B16" s="1" t="s">
        <v>13</v>
      </c>
      <c r="C16" s="1">
        <v>48</v>
      </c>
      <c r="D16" s="8">
        <v>0</v>
      </c>
      <c r="E16" s="9">
        <v>0.121</v>
      </c>
      <c r="F16" s="9">
        <v>0</v>
      </c>
      <c r="G16" s="10">
        <f>+IF(F16="N.A.","N.A.",PoS!$K$12)</f>
        <v>0</v>
      </c>
      <c r="H16" s="11">
        <f t="shared" si="1"/>
        <v>0</v>
      </c>
    </row>
    <row r="17" spans="1:8" ht="12.75" customHeight="1" x14ac:dyDescent="0.2">
      <c r="A17" s="1" t="str">
        <f t="shared" si="0"/>
        <v>TAE 0%60</v>
      </c>
      <c r="B17" s="1" t="s">
        <v>13</v>
      </c>
      <c r="C17" s="1">
        <v>60</v>
      </c>
      <c r="D17" s="8">
        <v>0</v>
      </c>
      <c r="E17" s="8">
        <v>0.14549999999999999</v>
      </c>
      <c r="F17" s="9">
        <v>0</v>
      </c>
      <c r="G17" s="10">
        <f>+IF(F17="N.A.","N.A.",PoS!$K$12)</f>
        <v>0</v>
      </c>
      <c r="H17" s="11">
        <f t="shared" si="1"/>
        <v>0</v>
      </c>
    </row>
    <row r="18" spans="1:8" ht="12.75" customHeight="1" x14ac:dyDescent="0.2">
      <c r="A18" s="1" t="str">
        <f t="shared" si="0"/>
        <v>TAE 0%72</v>
      </c>
      <c r="B18" s="1" t="s">
        <v>13</v>
      </c>
      <c r="C18" s="1">
        <v>72</v>
      </c>
      <c r="D18" s="8">
        <v>0</v>
      </c>
      <c r="E18" s="8">
        <v>0.16900000000000001</v>
      </c>
      <c r="F18" s="9">
        <v>0</v>
      </c>
      <c r="G18" s="10">
        <f>+IF(F18="N.A.","N.A.",PoS!$K$12)</f>
        <v>0</v>
      </c>
      <c r="H18" s="11">
        <f t="shared" si="1"/>
        <v>0</v>
      </c>
    </row>
    <row r="19" spans="1:8" ht="12.75" customHeight="1" x14ac:dyDescent="0.2">
      <c r="A19" s="1" t="str">
        <f t="shared" si="0"/>
        <v>TAE 0%84</v>
      </c>
      <c r="B19" s="1" t="s">
        <v>13</v>
      </c>
      <c r="C19" s="1">
        <v>84</v>
      </c>
      <c r="D19" s="8">
        <v>0</v>
      </c>
      <c r="E19" s="8">
        <v>0.19950000000000001</v>
      </c>
      <c r="F19" s="9">
        <v>0</v>
      </c>
      <c r="G19" s="10">
        <f>+IF(F19="N.A.","N.A.",PoS!$K$12)</f>
        <v>0</v>
      </c>
      <c r="H19" s="11">
        <f t="shared" si="1"/>
        <v>0</v>
      </c>
    </row>
    <row r="20" spans="1:8" ht="12.75" customHeight="1" x14ac:dyDescent="0.2">
      <c r="A20" s="1" t="str">
        <f t="shared" si="0"/>
        <v>TAE 0%96</v>
      </c>
      <c r="B20" s="1" t="s">
        <v>13</v>
      </c>
      <c r="C20" s="1">
        <v>96</v>
      </c>
      <c r="D20" s="8">
        <v>0</v>
      </c>
      <c r="E20" s="8">
        <v>0.2225</v>
      </c>
      <c r="F20" s="9">
        <v>0</v>
      </c>
      <c r="G20" s="10">
        <f>+IF(F20="N.A.","N.A.",PoS!$K$12)</f>
        <v>0</v>
      </c>
      <c r="H20" s="11">
        <f t="shared" si="1"/>
        <v>0</v>
      </c>
    </row>
    <row r="21" spans="1:8" ht="12.75" customHeight="1" x14ac:dyDescent="0.2">
      <c r="A21" s="1" t="str">
        <f t="shared" si="0"/>
        <v>Subv. mixto12</v>
      </c>
      <c r="B21" s="1" t="s">
        <v>23</v>
      </c>
      <c r="C21" s="1">
        <v>12</v>
      </c>
      <c r="D21" s="8">
        <v>2.9499999999999998E-2</v>
      </c>
      <c r="E21" s="8">
        <v>2.5999999999999999E-2</v>
      </c>
      <c r="F21" s="9">
        <v>0</v>
      </c>
      <c r="G21" s="10">
        <f>+IF(F21="N.A.","N.A.",PoS!$K$12)</f>
        <v>0</v>
      </c>
      <c r="H21" s="11">
        <f t="shared" si="1"/>
        <v>0</v>
      </c>
    </row>
    <row r="22" spans="1:8" ht="12.75" customHeight="1" x14ac:dyDescent="0.2">
      <c r="A22" s="1" t="str">
        <f t="shared" si="0"/>
        <v>Subv. mixto24</v>
      </c>
      <c r="B22" s="1" t="s">
        <v>23</v>
      </c>
      <c r="C22" s="1">
        <v>24</v>
      </c>
      <c r="D22" s="8">
        <v>2.9499999999999998E-2</v>
      </c>
      <c r="E22" s="8">
        <v>0.04</v>
      </c>
      <c r="F22" s="9">
        <v>0</v>
      </c>
      <c r="G22" s="10">
        <f>+IF(F22="N.A.","N.A.",PoS!$K$12)</f>
        <v>0</v>
      </c>
      <c r="H22" s="11">
        <f t="shared" si="1"/>
        <v>0</v>
      </c>
    </row>
    <row r="23" spans="1:8" ht="12.75" customHeight="1" x14ac:dyDescent="0.2">
      <c r="A23" s="1" t="str">
        <f t="shared" si="0"/>
        <v>Subv. mixto36</v>
      </c>
      <c r="B23" s="1" t="s">
        <v>23</v>
      </c>
      <c r="C23" s="1">
        <v>36</v>
      </c>
      <c r="D23" s="8">
        <v>2.9499999999999998E-2</v>
      </c>
      <c r="E23" s="8">
        <v>5.3999999999999999E-2</v>
      </c>
      <c r="F23" s="9">
        <v>0</v>
      </c>
      <c r="G23" s="10">
        <f>+IF(F23="N.A.","N.A.",PoS!$K$12)</f>
        <v>0</v>
      </c>
      <c r="H23" s="11">
        <f t="shared" si="1"/>
        <v>0</v>
      </c>
    </row>
    <row r="24" spans="1:8" ht="12.75" customHeight="1" x14ac:dyDescent="0.2">
      <c r="A24" s="1" t="str">
        <f t="shared" si="0"/>
        <v>Subv. mixto48</v>
      </c>
      <c r="B24" s="1" t="s">
        <v>23</v>
      </c>
      <c r="C24" s="1">
        <v>48</v>
      </c>
      <c r="D24" s="8">
        <v>2.9499999999999998E-2</v>
      </c>
      <c r="E24" s="8">
        <v>6.7000000000000004E-2</v>
      </c>
      <c r="F24" s="9">
        <v>0</v>
      </c>
      <c r="G24" s="10">
        <f>+IF(F24="N.A.","N.A.",PoS!$K$12)</f>
        <v>0</v>
      </c>
      <c r="H24" s="11">
        <f t="shared" si="1"/>
        <v>0</v>
      </c>
    </row>
    <row r="25" spans="1:8" ht="12.75" customHeight="1" x14ac:dyDescent="0.2">
      <c r="A25" s="1" t="str">
        <f t="shared" si="0"/>
        <v>Subv. mixto60</v>
      </c>
      <c r="B25" s="1" t="s">
        <v>23</v>
      </c>
      <c r="C25" s="1">
        <v>60</v>
      </c>
      <c r="D25" s="8">
        <v>2.9499999999999998E-2</v>
      </c>
      <c r="E25" s="8">
        <v>0.08</v>
      </c>
      <c r="F25" s="9">
        <v>0</v>
      </c>
      <c r="G25" s="10">
        <f>+IF(F25="N.A.","N.A.",PoS!$K$12)</f>
        <v>0</v>
      </c>
      <c r="H25" s="11">
        <f t="shared" si="1"/>
        <v>0</v>
      </c>
    </row>
    <row r="26" spans="1:8" ht="12.75" customHeight="1" x14ac:dyDescent="0.2">
      <c r="A26" s="1" t="str">
        <f t="shared" si="0"/>
        <v>Subv. mixto72</v>
      </c>
      <c r="B26" s="1" t="s">
        <v>23</v>
      </c>
      <c r="C26" s="1">
        <v>72</v>
      </c>
      <c r="D26" s="8">
        <v>2.9499999999999998E-2</v>
      </c>
      <c r="E26" s="8">
        <v>9.2499999999999999E-2</v>
      </c>
      <c r="F26" s="9">
        <v>0</v>
      </c>
      <c r="G26" s="10">
        <f>+IF(F26="N.A.","N.A.",PoS!$K$12)</f>
        <v>0</v>
      </c>
      <c r="H26" s="11">
        <f t="shared" si="1"/>
        <v>0</v>
      </c>
    </row>
    <row r="27" spans="1:8" ht="12.75" customHeight="1" x14ac:dyDescent="0.2">
      <c r="A27" s="1" t="str">
        <f t="shared" si="0"/>
        <v>Subv. mixto84</v>
      </c>
      <c r="B27" s="1" t="s">
        <v>23</v>
      </c>
      <c r="C27" s="1">
        <v>84</v>
      </c>
      <c r="D27" s="8">
        <v>2.9499999999999998E-2</v>
      </c>
      <c r="E27" s="8">
        <v>0.1135</v>
      </c>
      <c r="F27" s="9">
        <v>0</v>
      </c>
      <c r="G27" s="10">
        <f>+IF(F27="N.A.","N.A.",PoS!$K$12)</f>
        <v>0</v>
      </c>
      <c r="H27" s="11">
        <f t="shared" si="1"/>
        <v>0</v>
      </c>
    </row>
    <row r="28" spans="1:8" ht="12.75" customHeight="1" x14ac:dyDescent="0.2">
      <c r="A28" s="1" t="str">
        <f t="shared" si="0"/>
        <v>Subv. mixto96</v>
      </c>
      <c r="B28" s="1" t="s">
        <v>23</v>
      </c>
      <c r="C28" s="1">
        <v>96</v>
      </c>
      <c r="D28" s="8">
        <v>2.9499999999999998E-2</v>
      </c>
      <c r="E28" s="8">
        <v>0.126</v>
      </c>
      <c r="F28" s="9">
        <v>0</v>
      </c>
      <c r="G28" s="10">
        <f>+IF(F28="N.A.","N.A.",PoS!$K$12)</f>
        <v>0</v>
      </c>
      <c r="H28" s="11">
        <f t="shared" si="1"/>
        <v>0</v>
      </c>
    </row>
    <row r="29" spans="1:8" ht="12.75" customHeight="1" x14ac:dyDescent="0.2">
      <c r="A29" s="1" t="str">
        <f t="shared" si="0"/>
        <v>Subv. mixto108</v>
      </c>
      <c r="B29" s="1" t="s">
        <v>23</v>
      </c>
      <c r="C29" s="1">
        <v>108</v>
      </c>
      <c r="D29" s="8">
        <v>2.9499999999999998E-2</v>
      </c>
      <c r="E29" s="8">
        <v>0.14699999999999999</v>
      </c>
      <c r="F29" s="9">
        <v>0</v>
      </c>
      <c r="G29" s="10">
        <f>+IF(F29="N.A.","N.A.",PoS!$K$12)</f>
        <v>0</v>
      </c>
      <c r="H29" s="11">
        <f t="shared" si="1"/>
        <v>0</v>
      </c>
    </row>
    <row r="30" spans="1:8" ht="12.75" customHeight="1" x14ac:dyDescent="0.2">
      <c r="A30" s="1" t="str">
        <f t="shared" si="0"/>
        <v>Subv. mixto120</v>
      </c>
      <c r="B30" s="1" t="s">
        <v>23</v>
      </c>
      <c r="C30" s="1">
        <v>120</v>
      </c>
      <c r="D30" s="8">
        <v>2.9499999999999998E-2</v>
      </c>
      <c r="E30" s="8">
        <v>0.16</v>
      </c>
      <c r="F30" s="9">
        <v>0</v>
      </c>
      <c r="G30" s="10">
        <f>+IF(F30="N.A.","N.A.",PoS!$K$12)</f>
        <v>0</v>
      </c>
      <c r="H30" s="11">
        <f t="shared" si="1"/>
        <v>0</v>
      </c>
    </row>
    <row r="31" spans="1:8" ht="12.75" customHeight="1" x14ac:dyDescent="0.2">
      <c r="A31" s="1" t="str">
        <f t="shared" si="0"/>
        <v>Subv. C.Aper 1%12</v>
      </c>
      <c r="B31" s="1" t="s">
        <v>15</v>
      </c>
      <c r="C31" s="1">
        <v>12</v>
      </c>
      <c r="D31" s="8">
        <v>3.0000000000000001E-3</v>
      </c>
      <c r="E31" s="8">
        <v>0.03</v>
      </c>
      <c r="F31" s="9">
        <v>0.01</v>
      </c>
      <c r="G31" s="10">
        <f>+IF(F31="N.A.","N.A.",PoS!$K$12)</f>
        <v>0</v>
      </c>
      <c r="H31" s="11">
        <f t="shared" si="1"/>
        <v>0</v>
      </c>
    </row>
    <row r="32" spans="1:8" ht="12.75" customHeight="1" x14ac:dyDescent="0.2">
      <c r="A32" s="1" t="str">
        <f t="shared" si="0"/>
        <v>Subv. C.Aper 1%24</v>
      </c>
      <c r="B32" s="1" t="s">
        <v>15</v>
      </c>
      <c r="C32" s="1">
        <v>24</v>
      </c>
      <c r="D32" s="8">
        <v>0.03</v>
      </c>
      <c r="E32" s="8">
        <v>0.03</v>
      </c>
      <c r="F32" s="9">
        <v>0.01</v>
      </c>
      <c r="G32" s="10">
        <f>+IF(F32="N.A.","N.A.",PoS!$K$12)</f>
        <v>0</v>
      </c>
      <c r="H32" s="11">
        <f t="shared" si="1"/>
        <v>0</v>
      </c>
    </row>
    <row r="33" spans="1:8" ht="12.75" customHeight="1" x14ac:dyDescent="0.2">
      <c r="A33" s="1" t="str">
        <f t="shared" si="0"/>
        <v>Subv. C.Aper 1%36</v>
      </c>
      <c r="B33" s="1" t="s">
        <v>15</v>
      </c>
      <c r="C33" s="1">
        <v>36</v>
      </c>
      <c r="D33" s="8">
        <v>3.95E-2</v>
      </c>
      <c r="E33" s="8">
        <v>0.03</v>
      </c>
      <c r="F33" s="9">
        <v>0.01</v>
      </c>
      <c r="G33" s="10">
        <f>+IF(F33="N.A.","N.A.",PoS!$K$12)</f>
        <v>0</v>
      </c>
      <c r="H33" s="11">
        <f t="shared" si="1"/>
        <v>0</v>
      </c>
    </row>
    <row r="34" spans="1:8" ht="12.75" customHeight="1" x14ac:dyDescent="0.2">
      <c r="A34" s="1" t="str">
        <f t="shared" si="0"/>
        <v>Subv. C.Aper 1%48</v>
      </c>
      <c r="B34" s="1" t="s">
        <v>15</v>
      </c>
      <c r="C34" s="1">
        <v>48</v>
      </c>
      <c r="D34" s="8">
        <v>4.3999999999999997E-2</v>
      </c>
      <c r="E34" s="8">
        <v>0.03</v>
      </c>
      <c r="F34" s="9">
        <v>0.01</v>
      </c>
      <c r="G34" s="10">
        <f>+IF(F34="N.A.","N.A.",PoS!$K$12)</f>
        <v>0</v>
      </c>
      <c r="H34" s="11">
        <f t="shared" si="1"/>
        <v>0</v>
      </c>
    </row>
    <row r="35" spans="1:8" ht="12.75" customHeight="1" x14ac:dyDescent="0.2">
      <c r="A35" s="1" t="str">
        <f t="shared" si="0"/>
        <v>Subv. C.Aper 1%60</v>
      </c>
      <c r="B35" s="1" t="s">
        <v>15</v>
      </c>
      <c r="C35" s="1">
        <v>60</v>
      </c>
      <c r="D35" s="8">
        <v>4.7E-2</v>
      </c>
      <c r="E35" s="8">
        <v>0.03</v>
      </c>
      <c r="F35" s="9">
        <v>0.01</v>
      </c>
      <c r="G35" s="10">
        <f>+IF(F35="N.A.","N.A.",PoS!$K$12)</f>
        <v>0</v>
      </c>
      <c r="H35" s="11">
        <f t="shared" si="1"/>
        <v>0</v>
      </c>
    </row>
    <row r="36" spans="1:8" ht="12.75" customHeight="1" x14ac:dyDescent="0.2">
      <c r="A36" s="1" t="str">
        <f t="shared" si="0"/>
        <v>Subv. C.Aper 1%72</v>
      </c>
      <c r="B36" s="1" t="s">
        <v>15</v>
      </c>
      <c r="C36" s="1">
        <v>72</v>
      </c>
      <c r="D36" s="8">
        <v>4.9000000000000002E-2</v>
      </c>
      <c r="E36" s="8">
        <v>0.03</v>
      </c>
      <c r="F36" s="9">
        <v>0.01</v>
      </c>
      <c r="G36" s="10">
        <f>+IF(F36="N.A.","N.A.",PoS!$K$12)</f>
        <v>0</v>
      </c>
      <c r="H36" s="11">
        <f t="shared" si="1"/>
        <v>0</v>
      </c>
    </row>
    <row r="37" spans="1:8" ht="12.75" customHeight="1" x14ac:dyDescent="0.2">
      <c r="A37" s="1" t="str">
        <f t="shared" si="0"/>
        <v>Subv. C.Aper 1%84</v>
      </c>
      <c r="B37" s="1" t="s">
        <v>15</v>
      </c>
      <c r="C37" s="1">
        <v>84</v>
      </c>
      <c r="D37" s="8">
        <v>5.3499999999999999E-2</v>
      </c>
      <c r="E37" s="8">
        <v>0.03</v>
      </c>
      <c r="F37" s="9">
        <v>0.01</v>
      </c>
      <c r="G37" s="10">
        <f>+IF(F37="N.A.","N.A.",PoS!$K$12)</f>
        <v>0</v>
      </c>
      <c r="H37" s="11">
        <f t="shared" si="1"/>
        <v>0</v>
      </c>
    </row>
    <row r="38" spans="1:8" ht="12.75" customHeight="1" x14ac:dyDescent="0.2">
      <c r="A38" s="1" t="str">
        <f t="shared" si="0"/>
        <v>Subv. C.Aper 1%96</v>
      </c>
      <c r="B38" s="1" t="s">
        <v>15</v>
      </c>
      <c r="C38" s="1">
        <v>96</v>
      </c>
      <c r="D38" s="8">
        <v>5.45E-2</v>
      </c>
      <c r="E38" s="8">
        <v>0.03</v>
      </c>
      <c r="F38" s="9">
        <v>0.01</v>
      </c>
      <c r="G38" s="10">
        <f>+IF(F38="N.A.","N.A.",PoS!$K$12)</f>
        <v>0</v>
      </c>
      <c r="H38" s="11">
        <f t="shared" si="1"/>
        <v>0</v>
      </c>
    </row>
    <row r="39" spans="1:8" ht="12.75" customHeight="1" x14ac:dyDescent="0.2">
      <c r="A39" s="1" t="str">
        <f t="shared" si="0"/>
        <v>Subv. C.Aper 1%108</v>
      </c>
      <c r="B39" s="1" t="s">
        <v>15</v>
      </c>
      <c r="C39" s="1">
        <v>108</v>
      </c>
      <c r="D39" s="8" t="s">
        <v>24</v>
      </c>
      <c r="E39" s="8" t="s">
        <v>24</v>
      </c>
      <c r="F39" s="8" t="s">
        <v>24</v>
      </c>
      <c r="G39" s="10" t="str">
        <f>+IF(F39="N.A.","N.A.",PoS!$K$12)</f>
        <v>N.A.</v>
      </c>
      <c r="H39" s="11" t="str">
        <f t="shared" si="1"/>
        <v>N.A.</v>
      </c>
    </row>
    <row r="40" spans="1:8" ht="12.75" customHeight="1" x14ac:dyDescent="0.2">
      <c r="A40" s="1" t="str">
        <f t="shared" si="0"/>
        <v>Subv. C.Aper 1%120</v>
      </c>
      <c r="B40" s="1" t="s">
        <v>15</v>
      </c>
      <c r="C40" s="1">
        <v>120</v>
      </c>
      <c r="D40" s="8" t="s">
        <v>24</v>
      </c>
      <c r="E40" s="8" t="s">
        <v>24</v>
      </c>
      <c r="F40" s="8" t="s">
        <v>24</v>
      </c>
      <c r="G40" s="10" t="str">
        <f>+IF(F40="N.A.","N.A.",PoS!$K$12)</f>
        <v>N.A.</v>
      </c>
      <c r="H40" s="11" t="str">
        <f t="shared" si="1"/>
        <v>N.A.</v>
      </c>
    </row>
    <row r="41" spans="1:8" ht="12.75" customHeight="1" x14ac:dyDescent="0.2">
      <c r="A41" s="1" t="str">
        <f t="shared" si="0"/>
        <v>Subv. C.Aper 1,5%12</v>
      </c>
      <c r="B41" s="1" t="s">
        <v>16</v>
      </c>
      <c r="C41" s="1">
        <v>12</v>
      </c>
      <c r="D41" s="8">
        <v>3.85E-2</v>
      </c>
      <c r="E41" s="8">
        <v>5.0000000000000001E-3</v>
      </c>
      <c r="F41" s="9">
        <v>1.4999999999999999E-2</v>
      </c>
      <c r="G41" s="10">
        <f>+IF(F41="N.A.","N.A.",PoS!$K$12)</f>
        <v>0</v>
      </c>
      <c r="H41" s="11">
        <f t="shared" si="1"/>
        <v>0</v>
      </c>
    </row>
    <row r="42" spans="1:8" ht="12.75" customHeight="1" x14ac:dyDescent="0.2">
      <c r="A42" s="1" t="str">
        <f t="shared" si="0"/>
        <v>Subv. C.Aper 1,5%24</v>
      </c>
      <c r="B42" s="1" t="s">
        <v>16</v>
      </c>
      <c r="C42" s="1">
        <v>24</v>
      </c>
      <c r="D42" s="8">
        <v>3.85E-2</v>
      </c>
      <c r="E42" s="8">
        <v>1.4999999999999999E-2</v>
      </c>
      <c r="F42" s="9">
        <v>1.4999999999999999E-2</v>
      </c>
      <c r="G42" s="10">
        <f>+IF(F42="N.A.","N.A.",PoS!$K$12)</f>
        <v>0</v>
      </c>
      <c r="H42" s="11">
        <f t="shared" si="1"/>
        <v>0</v>
      </c>
    </row>
    <row r="43" spans="1:8" ht="12.75" customHeight="1" x14ac:dyDescent="0.2">
      <c r="A43" s="1" t="str">
        <f t="shared" si="0"/>
        <v>Subv. C.Aper 1,5%36</v>
      </c>
      <c r="B43" s="1" t="s">
        <v>16</v>
      </c>
      <c r="C43" s="1">
        <v>36</v>
      </c>
      <c r="D43" s="8">
        <v>3.85E-2</v>
      </c>
      <c r="E43" s="8">
        <v>2.5000000000000001E-2</v>
      </c>
      <c r="F43" s="9">
        <v>1.4999999999999999E-2</v>
      </c>
      <c r="G43" s="10">
        <f>+IF(F43="N.A.","N.A.",PoS!$K$12)</f>
        <v>0</v>
      </c>
      <c r="H43" s="11">
        <f t="shared" si="1"/>
        <v>0</v>
      </c>
    </row>
    <row r="44" spans="1:8" ht="12.75" customHeight="1" x14ac:dyDescent="0.2">
      <c r="A44" s="1" t="str">
        <f t="shared" si="0"/>
        <v>Subv. C.Aper 1,5%48</v>
      </c>
      <c r="B44" s="1" t="s">
        <v>16</v>
      </c>
      <c r="C44" s="1">
        <v>48</v>
      </c>
      <c r="D44" s="8">
        <v>3.85E-2</v>
      </c>
      <c r="E44" s="8">
        <v>3.5000000000000003E-2</v>
      </c>
      <c r="F44" s="9">
        <v>1.4999999999999999E-2</v>
      </c>
      <c r="G44" s="10">
        <f>+IF(F44="N.A.","N.A.",PoS!$K$12)</f>
        <v>0</v>
      </c>
      <c r="H44" s="11">
        <f t="shared" si="1"/>
        <v>0</v>
      </c>
    </row>
    <row r="45" spans="1:8" ht="12.75" customHeight="1" x14ac:dyDescent="0.2">
      <c r="A45" s="1" t="str">
        <f t="shared" si="0"/>
        <v>Subv. C.Aper 1,5%60</v>
      </c>
      <c r="B45" s="1" t="s">
        <v>16</v>
      </c>
      <c r="C45" s="1">
        <v>60</v>
      </c>
      <c r="D45" s="8">
        <v>3.85E-2</v>
      </c>
      <c r="E45" s="8">
        <v>4.4999999999999998E-2</v>
      </c>
      <c r="F45" s="9">
        <v>1.4999999999999999E-2</v>
      </c>
      <c r="G45" s="10">
        <f>+IF(F45="N.A.","N.A.",PoS!$K$12)</f>
        <v>0</v>
      </c>
      <c r="H45" s="11">
        <f t="shared" si="1"/>
        <v>0</v>
      </c>
    </row>
    <row r="46" spans="1:8" ht="12.75" customHeight="1" x14ac:dyDescent="0.2">
      <c r="A46" s="1" t="str">
        <f t="shared" si="0"/>
        <v>Subv. C.Aper 1,5%72</v>
      </c>
      <c r="B46" s="1" t="s">
        <v>16</v>
      </c>
      <c r="C46" s="1">
        <v>72</v>
      </c>
      <c r="D46" s="8">
        <v>3.85E-2</v>
      </c>
      <c r="E46" s="8">
        <v>5.2499999999999998E-2</v>
      </c>
      <c r="F46" s="9">
        <v>1.4999999999999999E-2</v>
      </c>
      <c r="G46" s="10">
        <f>+IF(F46="N.A.","N.A.",PoS!$K$12)</f>
        <v>0</v>
      </c>
      <c r="H46" s="11">
        <f t="shared" si="1"/>
        <v>0</v>
      </c>
    </row>
    <row r="47" spans="1:8" ht="12.75" customHeight="1" x14ac:dyDescent="0.2">
      <c r="A47" s="1" t="str">
        <f t="shared" si="0"/>
        <v>Subv. C.Aper 1,5%84</v>
      </c>
      <c r="B47" s="1" t="s">
        <v>16</v>
      </c>
      <c r="C47" s="1">
        <v>84</v>
      </c>
      <c r="D47" s="8">
        <v>3.85E-2</v>
      </c>
      <c r="E47" s="8">
        <v>6.7500000000000004E-2</v>
      </c>
      <c r="F47" s="9">
        <v>1.4999999999999999E-2</v>
      </c>
      <c r="G47" s="10">
        <f>+IF(F47="N.A.","N.A.",PoS!$K$12)</f>
        <v>0</v>
      </c>
      <c r="H47" s="11">
        <f t="shared" si="1"/>
        <v>0</v>
      </c>
    </row>
    <row r="48" spans="1:8" ht="12.75" customHeight="1" x14ac:dyDescent="0.2">
      <c r="A48" s="1" t="str">
        <f t="shared" si="0"/>
        <v>Subv. C.Aper 1,5%96</v>
      </c>
      <c r="B48" s="1" t="s">
        <v>16</v>
      </c>
      <c r="C48" s="1">
        <v>96</v>
      </c>
      <c r="D48" s="8">
        <v>3.85E-2</v>
      </c>
      <c r="E48" s="8">
        <v>0.08</v>
      </c>
      <c r="F48" s="9">
        <v>1.4999999999999999E-2</v>
      </c>
      <c r="G48" s="10">
        <f>+IF(F48="N.A.","N.A.",PoS!$K$12)</f>
        <v>0</v>
      </c>
      <c r="H48" s="11">
        <f t="shared" si="1"/>
        <v>0</v>
      </c>
    </row>
    <row r="49" spans="1:8" ht="12.75" customHeight="1" x14ac:dyDescent="0.2">
      <c r="A49" s="1" t="str">
        <f t="shared" si="0"/>
        <v>Subv. C.Aper 1,5%108</v>
      </c>
      <c r="B49" s="1" t="s">
        <v>16</v>
      </c>
      <c r="C49" s="1">
        <v>108</v>
      </c>
      <c r="D49" s="8" t="s">
        <v>24</v>
      </c>
      <c r="E49" s="8" t="s">
        <v>24</v>
      </c>
      <c r="F49" s="8" t="s">
        <v>24</v>
      </c>
      <c r="G49" s="10" t="str">
        <f>+IF(F49="N.A.","N.A.",PoS!$K$12)</f>
        <v>N.A.</v>
      </c>
      <c r="H49" s="11" t="str">
        <f t="shared" si="1"/>
        <v>N.A.</v>
      </c>
    </row>
    <row r="50" spans="1:8" ht="12.75" customHeight="1" x14ac:dyDescent="0.2">
      <c r="A50" s="1" t="str">
        <f t="shared" si="0"/>
        <v>Subv. C.Aper 1,5%120</v>
      </c>
      <c r="B50" s="1" t="s">
        <v>16</v>
      </c>
      <c r="C50" s="1">
        <v>120</v>
      </c>
      <c r="D50" s="8" t="s">
        <v>24</v>
      </c>
      <c r="E50" s="8" t="s">
        <v>24</v>
      </c>
      <c r="F50" s="8" t="s">
        <v>24</v>
      </c>
      <c r="G50" s="10" t="str">
        <f>+IF(F50="N.A.","N.A.",PoS!$K$12)</f>
        <v>N.A.</v>
      </c>
      <c r="H50" s="11" t="str">
        <f t="shared" si="1"/>
        <v>N.A.</v>
      </c>
    </row>
    <row r="51" spans="1:8" ht="12.75" customHeight="1" x14ac:dyDescent="0.2"/>
    <row r="52" spans="1:8" ht="12.75" customHeight="1" x14ac:dyDescent="0.2"/>
    <row r="53" spans="1:8" ht="12.75" customHeight="1" x14ac:dyDescent="0.2"/>
    <row r="54" spans="1:8" ht="12.75" customHeight="1" x14ac:dyDescent="0.2"/>
    <row r="55" spans="1:8" ht="12.75" customHeight="1" x14ac:dyDescent="0.2"/>
    <row r="56" spans="1:8" ht="12.75" customHeight="1" x14ac:dyDescent="0.2"/>
    <row r="57" spans="1:8" ht="12.75" customHeight="1" x14ac:dyDescent="0.2"/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paperSize="9" orientation="portrait"/>
  <headerFooter>
    <oddFooter>&amp;CConfidential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PoS</vt:lpstr>
      <vt:lpstr>Hoja1</vt:lpstr>
    </vt:vector>
  </TitlesOfParts>
  <Company>GRUPO DEUTSCHE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DEUTSCHE BANK</dc:creator>
  <cp:keywords>Confidential</cp:keywords>
  <cp:lastModifiedBy>user</cp:lastModifiedBy>
  <cp:lastPrinted>2014-09-17T14:55:03Z</cp:lastPrinted>
  <dcterms:created xsi:type="dcterms:W3CDTF">2000-02-17T12:16:40Z</dcterms:created>
  <dcterms:modified xsi:type="dcterms:W3CDTF">2023-02-02T11:33:03Z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5359b1fb-9833-4332-87c8-5b5a8ef8d36c</vt:lpwstr>
  </property>
  <property fmtid="{D5CDD505-2E9C-101B-9397-08002B2CF9AE}" pid="3" name="db.comClassification">
    <vt:lpwstr>Confidential</vt:lpwstr>
  </property>
  <property fmtid="{D5CDD505-2E9C-101B-9397-08002B2CF9AE}" pid="4" name="aliashDocumentMarking">
    <vt:lpwstr>Confidential</vt:lpwstr>
  </property>
</Properties>
</file>